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shortcut-targets-by-id\18QTnu6pUQ-Bw30wPIeC0nIzWLDAHghpd\BCS\BCS Content Library and Compliance Resources\Calculators\"/>
    </mc:Choice>
  </mc:AlternateContent>
  <xr:revisionPtr revIDLastSave="0" documentId="13_ncr:1_{27A41E54-2E4B-45EE-81CF-363E75E7E226}" xr6:coauthVersionLast="47" xr6:coauthVersionMax="47" xr10:uidLastSave="{00000000-0000-0000-0000-000000000000}"/>
  <bookViews>
    <workbookView xWindow="-108" yWindow="-108" windowWidth="23256" windowHeight="13896" xr2:uid="{AC569109-8340-4A8A-8EC8-34073C1753D8}"/>
  </bookViews>
  <sheets>
    <sheet name="ACA ALE Calculator " sheetId="1" r:id="rId1"/>
  </sheets>
  <definedNames>
    <definedName name="_xlnm.Print_Area" localSheetId="0">'ACA ALE Calculator '!$A:$H</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 i="1" l="1"/>
  <c r="A32" i="1" s="1"/>
  <c r="F25" i="1"/>
  <c r="F26" i="1"/>
  <c r="F27" i="1"/>
  <c r="F28" i="1"/>
  <c r="F29" i="1"/>
  <c r="F30" i="1"/>
  <c r="F31" i="1"/>
  <c r="F32" i="1"/>
  <c r="F33" i="1"/>
  <c r="F34" i="1"/>
  <c r="F35" i="1"/>
  <c r="F24" i="1"/>
  <c r="G25" i="1" l="1"/>
  <c r="G32" i="1"/>
  <c r="G35" i="1"/>
  <c r="G33" i="1"/>
  <c r="G31" i="1"/>
  <c r="G30" i="1"/>
  <c r="G29" i="1"/>
  <c r="G28" i="1"/>
  <c r="G27" i="1"/>
  <c r="G26" i="1"/>
  <c r="G24" i="1"/>
  <c r="G34" i="1"/>
  <c r="A33" i="1"/>
  <c r="A34" i="1"/>
  <c r="A25" i="1"/>
  <c r="A35" i="1"/>
  <c r="A24" i="1"/>
  <c r="A26" i="1"/>
  <c r="A27" i="1"/>
  <c r="A29" i="1"/>
  <c r="A30" i="1"/>
  <c r="A31" i="1"/>
  <c r="A28" i="1"/>
  <c r="F36" i="1"/>
  <c r="H24" i="1" l="1"/>
  <c r="H29" i="1"/>
  <c r="H30" i="1"/>
  <c r="H26" i="1"/>
  <c r="H34" i="1"/>
  <c r="H27" i="1"/>
  <c r="H33" i="1"/>
  <c r="H28" i="1"/>
  <c r="H31" i="1"/>
  <c r="H35" i="1"/>
  <c r="H32" i="1"/>
  <c r="H25" i="1"/>
  <c r="H36" i="1" l="1"/>
  <c r="E36" i="1" s="1"/>
</calcChain>
</file>

<file path=xl/sharedStrings.xml><?xml version="1.0" encoding="utf-8"?>
<sst xmlns="http://schemas.openxmlformats.org/spreadsheetml/2006/main" count="25" uniqueCount="25">
  <si>
    <t>A 2015 law stipulates an employee's hours cannot be counted for any month they have "medical care through the military, including Tricare or Veterans' coverage."</t>
  </si>
  <si>
    <t>If an employer is well over 50 FT and FTEs, then this calculator is not necessary.  Otherwise, very specific counting rules must be followed:</t>
  </si>
  <si>
    <t>Otherwise, the employer adds up all FT and FTEs for each calendar month and divides by 12, dropping any remainder.  If that results in an average of 50 or more FT and equivalents, ALE status is locked for the new calendar year.</t>
  </si>
  <si>
    <t>Month</t>
  </si>
  <si>
    <t>ABC Company</t>
  </si>
  <si>
    <t>Related employers under common ownership or control must combine their counts when in a "controlled group" together.  This can also apply to governmental and church entities.  If combined counts make them an "Aggregated ALE Group," then each employer with even one employee with US hours is an "ALE member" who must comply with ALE rules and reporting.</t>
  </si>
  <si>
    <t xml:space="preserve">For each calendar month, employees with 120 or more paid hours in the US are counted as full-time (FT) employees, and all other employees with less than 120 hours that month have their paid US hours totaled up, divided by 120, and rounded to the hundredths in order to convert non-FT hours to FTEs. </t>
  </si>
  <si>
    <t xml:space="preserve">If the only reason an employer reaches 50 FT and FTEs for up to four calendar months is because of seasonal, then seasonal can be removed from their counts and the employer is not an ALE.  The employer should use a reasonable, good faith definition of seasonal for this purpose. </t>
  </si>
  <si>
    <t xml:space="preserve">IRS ALE Determination </t>
  </si>
  <si>
    <t>Federal Employer Shared Responsibility_FTE Rules</t>
  </si>
  <si>
    <t xml:space="preserve">Federal Employer Shared Responsibility_ALE Rules </t>
  </si>
  <si>
    <t>Federal Employer Shared Responsibility_Seasonal Worker Rules</t>
  </si>
  <si>
    <t xml:space="preserve">Affordable Care Act Calculator: Applicable Large Employer Determination </t>
  </si>
  <si>
    <t>Employer Name:</t>
  </si>
  <si>
    <t>ALE Status for Calendar Year:</t>
  </si>
  <si>
    <t>Based on Employee and Hour Counts for Calendar Year:</t>
  </si>
  <si>
    <t>Each employer must determine whether it is an "applicable large employer" (ALE) for the new calendar year.  ALEs are subject to provisions under §4980H, must self-report compliance on 1094-C/1095-C reporting, and may be subject to potential penalties for failing to satisfy §4980H and/or failing to report.  An employer is an ALE for the new calendar year if it averaged 50 or more full-time (FT) and FT equivalent employees (FTEs) over the previous calendar year.</t>
  </si>
  <si>
    <r>
      <t xml:space="preserve">(b) Number of seasonal employees with at least 120 paid US hours
</t>
    </r>
    <r>
      <rPr>
        <i/>
        <sz val="12"/>
        <color theme="0"/>
        <rFont val="Lato light"/>
      </rPr>
      <t>(excluding those with military coverage)</t>
    </r>
  </si>
  <si>
    <r>
      <t xml:space="preserve">(c) Total paid US hours for all other non-seasonal employees
</t>
    </r>
    <r>
      <rPr>
        <i/>
        <sz val="12"/>
        <color theme="0"/>
        <rFont val="Lato light"/>
      </rPr>
      <t>(excluding those with military coverage)</t>
    </r>
  </si>
  <si>
    <r>
      <t xml:space="preserve">(d) Total paid US hours for all other seasonal employees
</t>
    </r>
    <r>
      <rPr>
        <i/>
        <sz val="12"/>
        <color theme="0"/>
        <rFont val="Lato light"/>
      </rPr>
      <t>(excluding those with military coverage</t>
    </r>
    <r>
      <rPr>
        <sz val="12"/>
        <color theme="0"/>
        <rFont val="Lato light"/>
      </rPr>
      <t>)</t>
    </r>
  </si>
  <si>
    <r>
      <t xml:space="preserve">(e) Total FT and FTEs
</t>
    </r>
    <r>
      <rPr>
        <sz val="12"/>
        <color theme="0"/>
        <rFont val="Lato light"/>
      </rPr>
      <t xml:space="preserve">
Columns a+b+
(c+d)/120</t>
    </r>
    <r>
      <rPr>
        <i/>
        <sz val="12"/>
        <color theme="0"/>
        <rFont val="Lato light"/>
      </rPr>
      <t>, rounded to hundredths</t>
    </r>
  </si>
  <si>
    <r>
      <t xml:space="preserve">(f) If employer reached 50 for 4 or fewer months, was it only because of seasonal?
</t>
    </r>
    <r>
      <rPr>
        <i/>
        <sz val="12"/>
        <color theme="0"/>
        <rFont val="Lato light"/>
      </rPr>
      <t>Below we evaluate whether each of the four or fewer months that reached 50 was solely due to seasonal</t>
    </r>
  </si>
  <si>
    <r>
      <t xml:space="preserve">(g) If employer reached 50 for 4 or fewer months, what are monthly counts without seasonal?
</t>
    </r>
    <r>
      <rPr>
        <sz val="12"/>
        <color theme="0"/>
        <rFont val="Lato light"/>
      </rPr>
      <t>a + (c÷120,</t>
    </r>
    <r>
      <rPr>
        <i/>
        <sz val="12"/>
        <color theme="0"/>
        <rFont val="Lato light"/>
      </rPr>
      <t xml:space="preserve"> rounded to hundredths</t>
    </r>
    <r>
      <rPr>
        <sz val="12"/>
        <color theme="0"/>
        <rFont val="Lato light"/>
      </rPr>
      <t>)</t>
    </r>
  </si>
  <si>
    <r>
      <t xml:space="preserve">(a) Number of  non-seasonal employees with at least 120 paid US hours
</t>
    </r>
    <r>
      <rPr>
        <i/>
        <sz val="12"/>
        <color theme="0"/>
        <rFont val="Lato light"/>
      </rPr>
      <t>(excluding those with military coverage)</t>
    </r>
  </si>
  <si>
    <t>Self-employed K-1 owners of pass-through entities are not employees to be counted (more-than-2% S-corp shareholders and their family, partners in an LLP,             members of an LLC,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</si>
</sst>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5">
    <font>
      <sz val="11"/>
      <color theme="1"/>
      <name val="Aptos Narrow"/>
      <family val="2"/>
      <scheme val="minor"/>
    </font>
    <font>
      <u/>
      <sz val="11"/>
      <color theme="10"/>
      <name val="Aptos Narrow"/>
      <family val="2"/>
      <scheme val="minor"/>
    </font>
    <font>
      <sz val="11"/>
      <color theme="1"/>
      <name val="Lato light"/>
    </font>
    <font>
      <b/>
      <sz val="16"/>
      <color theme="0"/>
      <name val="Lato light"/>
    </font>
    <font>
      <b/>
      <sz val="12"/>
      <color rgb="FF2B2B68"/>
      <name val="Lato light"/>
    </font>
    <font>
      <sz val="11"/>
      <color rgb="FF2B2B68"/>
      <name val="Lato light"/>
    </font>
    <font>
      <b/>
      <sz val="14"/>
      <color rgb="FF2B2B68"/>
      <name val="Lato light"/>
    </font>
    <font>
      <sz val="12"/>
      <color theme="1"/>
      <name val="Lato light"/>
    </font>
    <font>
      <sz val="12"/>
      <color rgb="FF2B2B68"/>
      <name val="Lato light"/>
    </font>
    <font>
      <b/>
      <u/>
      <sz val="12"/>
      <color rgb="FF2B2B68"/>
      <name val="Lato light"/>
    </font>
    <font>
      <u/>
      <sz val="12"/>
      <color rgb="FF2B2B68"/>
      <name val="Lato Light "/>
    </font>
    <font>
      <b/>
      <sz val="12"/>
      <color theme="0"/>
      <name val="Lato light"/>
    </font>
    <font>
      <i/>
      <sz val="12"/>
      <color theme="0"/>
      <name val="Lato light"/>
    </font>
    <font>
      <sz val="12"/>
      <color theme="0"/>
      <name val="Lato light"/>
    </font>
    <font>
      <b/>
      <i/>
      <sz val="12"/>
      <color rgb="FF2B2B68"/>
      <name val="Lato light"/>
    </font>
  </fonts>
  <fills count="7">
    <fill>
      <patternFill patternType="none"/>
    </fill>
    <fill>
      <patternFill patternType="gray125"/>
    </fill>
    <fill>
      <patternFill patternType="solid">
        <fgColor theme="2"/>
        <bgColor indexed="64"/>
      </patternFill>
    </fill>
    <fill>
      <patternFill patternType="solid">
        <fgColor rgb="FF2B2B68"/>
        <bgColor indexed="64"/>
      </patternFill>
    </fill>
    <fill>
      <patternFill patternType="solid">
        <fgColor theme="0"/>
        <bgColor indexed="64"/>
      </patternFill>
    </fill>
    <fill>
      <patternFill patternType="solid">
        <fgColor rgb="FFB2D8D5"/>
        <bgColor indexed="64"/>
      </patternFill>
    </fill>
    <fill>
      <patternFill patternType="solid">
        <fgColor rgb="FFEBEDED"/>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67">
    <xf numFmtId="0" fontId="0" fillId="0" borderId="0" xfId="0"/>
    <xf numFmtId="0" fontId="2" fillId="0" borderId="0" xfId="0" applyFont="1"/>
    <xf numFmtId="0" fontId="2" fillId="0" borderId="0" xfId="0" applyFont="1" applyAlignment="1">
      <alignment vertical="top"/>
    </xf>
    <xf numFmtId="0" fontId="4" fillId="5" borderId="0" xfId="0" applyFont="1" applyFill="1"/>
    <xf numFmtId="0" fontId="5" fillId="5" borderId="0" xfId="0" applyFont="1" applyFill="1"/>
    <xf numFmtId="0" fontId="7" fillId="0" borderId="0" xfId="0" applyFont="1"/>
    <xf numFmtId="0" fontId="8" fillId="0" borderId="0" xfId="0" applyFont="1"/>
    <xf numFmtId="0" fontId="2" fillId="5" borderId="4" xfId="0" applyFont="1" applyFill="1" applyBorder="1" applyAlignment="1">
      <alignment horizontal="right"/>
    </xf>
    <xf numFmtId="0" fontId="2" fillId="5" borderId="5" xfId="0" applyFont="1" applyFill="1" applyBorder="1"/>
    <xf numFmtId="0" fontId="2" fillId="5" borderId="6" xfId="0" applyFont="1" applyFill="1" applyBorder="1" applyAlignment="1">
      <alignment horizontal="right"/>
    </xf>
    <xf numFmtId="0" fontId="4" fillId="5" borderId="7" xfId="0" applyFont="1" applyFill="1" applyBorder="1"/>
    <xf numFmtId="0" fontId="5" fillId="5" borderId="7" xfId="0" applyFont="1" applyFill="1" applyBorder="1"/>
    <xf numFmtId="0" fontId="2" fillId="5" borderId="8" xfId="0" applyFont="1" applyFill="1" applyBorder="1"/>
    <xf numFmtId="0" fontId="7" fillId="0" borderId="4" xfId="0" applyFont="1" applyBorder="1" applyAlignment="1">
      <alignment horizontal="right" vertical="top"/>
    </xf>
    <xf numFmtId="0" fontId="7" fillId="6" borderId="4" xfId="0" applyFont="1" applyFill="1" applyBorder="1" applyAlignment="1">
      <alignment horizontal="right" vertical="top"/>
    </xf>
    <xf numFmtId="0" fontId="7" fillId="0" borderId="6" xfId="0" applyFont="1" applyBorder="1" applyAlignment="1">
      <alignment horizontal="right" vertical="top"/>
    </xf>
    <xf numFmtId="0" fontId="4" fillId="0" borderId="0" xfId="0" applyFont="1" applyAlignment="1">
      <alignment horizontal="right"/>
    </xf>
    <xf numFmtId="3" fontId="4" fillId="0" borderId="0" xfId="0" applyNumberFormat="1" applyFont="1"/>
    <xf numFmtId="17" fontId="4" fillId="6" borderId="0" xfId="0" applyNumberFormat="1" applyFont="1" applyFill="1"/>
    <xf numFmtId="0" fontId="8" fillId="5" borderId="0" xfId="0" applyFont="1" applyFill="1"/>
    <xf numFmtId="164" fontId="8" fillId="5" borderId="0" xfId="0" applyNumberFormat="1" applyFont="1" applyFill="1"/>
    <xf numFmtId="4" fontId="8" fillId="6" borderId="0" xfId="0" applyNumberFormat="1" applyFont="1" applyFill="1"/>
    <xf numFmtId="4" fontId="8" fillId="6" borderId="0" xfId="0" applyNumberFormat="1" applyFont="1" applyFill="1" applyAlignment="1">
      <alignment horizontal="right"/>
    </xf>
    <xf numFmtId="17" fontId="4" fillId="0" borderId="0" xfId="0" applyNumberFormat="1" applyFont="1"/>
    <xf numFmtId="164" fontId="8" fillId="0" borderId="0" xfId="0" applyNumberFormat="1" applyFont="1"/>
    <xf numFmtId="4" fontId="8" fillId="0" borderId="0" xfId="0" applyNumberFormat="1" applyFont="1"/>
    <xf numFmtId="4" fontId="8" fillId="0" borderId="0" xfId="0" applyNumberFormat="1" applyFont="1" applyAlignment="1">
      <alignment horizontal="right"/>
    </xf>
    <xf numFmtId="4" fontId="8" fillId="2" borderId="0" xfId="0" applyNumberFormat="1" applyFont="1" applyFill="1"/>
    <xf numFmtId="4" fontId="8" fillId="2" borderId="0" xfId="0" applyNumberFormat="1" applyFont="1" applyFill="1" applyAlignment="1">
      <alignment horizontal="right"/>
    </xf>
    <xf numFmtId="3" fontId="4" fillId="5" borderId="0" xfId="0" applyNumberFormat="1" applyFont="1" applyFill="1"/>
    <xf numFmtId="0" fontId="6" fillId="6" borderId="0" xfId="0" applyFont="1" applyFill="1" applyAlignment="1">
      <alignment horizontal="left"/>
    </xf>
    <xf numFmtId="0" fontId="6" fillId="6" borderId="7" xfId="0" applyFont="1" applyFill="1" applyBorder="1" applyAlignment="1">
      <alignment horizontal="left"/>
    </xf>
    <xf numFmtId="0" fontId="6" fillId="6" borderId="0" xfId="0" applyFont="1" applyFill="1"/>
    <xf numFmtId="0" fontId="6" fillId="5" borderId="0" xfId="0" applyFont="1" applyFill="1"/>
    <xf numFmtId="0" fontId="2" fillId="3" borderId="2" xfId="0" applyFont="1" applyFill="1" applyBorder="1"/>
    <xf numFmtId="0" fontId="2" fillId="3" borderId="3" xfId="0" applyFont="1" applyFill="1" applyBorder="1"/>
    <xf numFmtId="0" fontId="0" fillId="3" borderId="0" xfId="0" applyFill="1"/>
    <xf numFmtId="0" fontId="11" fillId="3" borderId="0" xfId="0" applyFont="1" applyFill="1" applyAlignment="1">
      <alignment horizontal="left" vertical="top"/>
    </xf>
    <xf numFmtId="0" fontId="11" fillId="3" borderId="0" xfId="0" applyFont="1" applyFill="1" applyAlignment="1">
      <alignment vertical="top" wrapText="1"/>
    </xf>
    <xf numFmtId="0" fontId="3" fillId="3" borderId="4" xfId="0" applyFont="1" applyFill="1" applyBorder="1" applyAlignment="1">
      <alignment horizontal="center"/>
    </xf>
    <xf numFmtId="0" fontId="3" fillId="3" borderId="0" xfId="0" applyFont="1" applyFill="1" applyAlignment="1">
      <alignment horizontal="center"/>
    </xf>
    <xf numFmtId="0" fontId="3" fillId="3" borderId="5" xfId="0" applyFont="1" applyFill="1" applyBorder="1" applyAlignment="1">
      <alignment horizontal="center"/>
    </xf>
    <xf numFmtId="0" fontId="7" fillId="6" borderId="4" xfId="0" applyFont="1" applyFill="1" applyBorder="1" applyAlignment="1">
      <alignment horizontal="center" vertical="top"/>
    </xf>
    <xf numFmtId="0" fontId="7" fillId="0" borderId="4" xfId="0" applyFont="1" applyBorder="1" applyAlignment="1">
      <alignment horizontal="center" vertical="top"/>
    </xf>
    <xf numFmtId="0" fontId="2" fillId="6" borderId="4" xfId="0" applyFont="1" applyFill="1" applyBorder="1" applyAlignment="1">
      <alignment horizontal="center"/>
    </xf>
    <xf numFmtId="0" fontId="14" fillId="6" borderId="1" xfId="0" applyFont="1" applyFill="1" applyBorder="1" applyAlignment="1">
      <alignment horizontal="center" vertical="top"/>
    </xf>
    <xf numFmtId="0" fontId="14" fillId="6" borderId="2" xfId="0" applyFont="1" applyFill="1" applyBorder="1" applyAlignment="1">
      <alignment horizontal="center" vertical="top"/>
    </xf>
    <xf numFmtId="0" fontId="14" fillId="6" borderId="3" xfId="0" applyFont="1" applyFill="1" applyBorder="1" applyAlignment="1">
      <alignment horizontal="center" vertical="top"/>
    </xf>
    <xf numFmtId="0" fontId="9" fillId="0" borderId="0" xfId="1" applyFont="1" applyBorder="1"/>
    <xf numFmtId="0" fontId="9" fillId="0" borderId="5" xfId="1" applyFont="1" applyBorder="1"/>
    <xf numFmtId="0" fontId="4" fillId="6" borderId="9" xfId="0" applyFont="1" applyFill="1" applyBorder="1" applyAlignment="1">
      <alignment vertical="top" wrapText="1"/>
    </xf>
    <xf numFmtId="0" fontId="4" fillId="6" borderId="10" xfId="0" applyFont="1" applyFill="1" applyBorder="1" applyAlignment="1">
      <alignment vertical="top" wrapText="1"/>
    </xf>
    <xf numFmtId="0" fontId="4" fillId="6" borderId="11" xfId="0" applyFont="1" applyFill="1" applyBorder="1" applyAlignment="1">
      <alignment vertical="top" wrapText="1"/>
    </xf>
    <xf numFmtId="0" fontId="8" fillId="6" borderId="0" xfId="0" applyFont="1" applyFill="1" applyAlignment="1">
      <alignment vertical="top" wrapText="1"/>
    </xf>
    <xf numFmtId="0" fontId="8" fillId="6" borderId="5" xfId="0" applyFont="1" applyFill="1" applyBorder="1" applyAlignment="1">
      <alignment vertical="top" wrapText="1"/>
    </xf>
    <xf numFmtId="0" fontId="8" fillId="0" borderId="0" xfId="0" applyFont="1" applyAlignment="1">
      <alignment vertical="top" wrapText="1"/>
    </xf>
    <xf numFmtId="0" fontId="8" fillId="0" borderId="5" xfId="0" applyFont="1" applyBorder="1" applyAlignment="1">
      <alignment vertical="top" wrapText="1"/>
    </xf>
    <xf numFmtId="0" fontId="8" fillId="4" borderId="0" xfId="0" applyFont="1" applyFill="1" applyAlignment="1">
      <alignment vertical="top" wrapText="1"/>
    </xf>
    <xf numFmtId="0" fontId="8" fillId="4" borderId="5" xfId="0" applyFont="1" applyFill="1" applyBorder="1" applyAlignment="1">
      <alignmen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9" fillId="6" borderId="0" xfId="1" applyFont="1" applyFill="1" applyBorder="1" applyAlignment="1">
      <alignment vertical="top"/>
    </xf>
    <xf numFmtId="0" fontId="9" fillId="6" borderId="5" xfId="1" applyFont="1" applyFill="1" applyBorder="1" applyAlignment="1">
      <alignment vertical="top"/>
    </xf>
    <xf numFmtId="0" fontId="10" fillId="4" borderId="0" xfId="1" applyFont="1" applyFill="1" applyBorder="1" applyAlignment="1">
      <alignment vertical="top"/>
    </xf>
    <xf numFmtId="0" fontId="10" fillId="4" borderId="5" xfId="1" applyFont="1" applyFill="1" applyBorder="1" applyAlignment="1">
      <alignment vertical="top"/>
    </xf>
    <xf numFmtId="0" fontId="9" fillId="6" borderId="0" xfId="1" applyFont="1" applyFill="1" applyBorder="1" applyAlignment="1">
      <alignment vertical="top" wrapText="1"/>
    </xf>
    <xf numFmtId="0" fontId="9" fillId="6" borderId="5" xfId="1" applyFont="1" applyFill="1" applyBorder="1" applyAlignment="1">
      <alignment vertical="top" wrapText="1"/>
    </xf>
  </cellXfs>
  <cellStyles count="2">
    <cellStyle name="Hyperlink" xfId="1" builtinId="8"/>
    <cellStyle name="Normal" xfId="0" builtinId="0"/>
  </cellStyles>
  <dxfs count="12">
    <dxf>
      <font>
        <color rgb="FF9C5700"/>
      </font>
      <fill>
        <patternFill>
          <bgColor rgb="FFFFEB9C"/>
        </patternFill>
      </fill>
    </dxf>
    <dxf>
      <font>
        <strike val="0"/>
        <outline val="0"/>
        <shadow val="0"/>
        <u val="none"/>
        <vertAlign val="baseline"/>
        <sz val="12"/>
        <color rgb="FF2B2B68"/>
        <name val="Lato light"/>
        <scheme val="none"/>
      </font>
      <numFmt numFmtId="4" formatCode="#,##0.00"/>
    </dxf>
    <dxf>
      <font>
        <strike val="0"/>
        <outline val="0"/>
        <shadow val="0"/>
        <u val="none"/>
        <vertAlign val="baseline"/>
        <sz val="12"/>
        <color rgb="FF2B2B68"/>
        <name val="Lato light"/>
        <scheme val="none"/>
      </font>
      <numFmt numFmtId="4" formatCode="#,##0.00"/>
    </dxf>
    <dxf>
      <font>
        <strike val="0"/>
        <outline val="0"/>
        <shadow val="0"/>
        <u val="none"/>
        <vertAlign val="baseline"/>
        <sz val="12"/>
        <color rgb="FF2B2B68"/>
        <name val="Lato light"/>
        <scheme val="none"/>
      </font>
      <numFmt numFmtId="4" formatCode="#,##0.00"/>
    </dxf>
    <dxf>
      <font>
        <strike val="0"/>
        <outline val="0"/>
        <shadow val="0"/>
        <u val="none"/>
        <vertAlign val="baseline"/>
        <sz val="12"/>
        <color rgb="FF2B2B68"/>
        <name val="Lato light"/>
        <scheme val="none"/>
      </font>
      <numFmt numFmtId="164" formatCode="#,##0.00000000"/>
    </dxf>
    <dxf>
      <font>
        <strike val="0"/>
        <outline val="0"/>
        <shadow val="0"/>
        <u val="none"/>
        <vertAlign val="baseline"/>
        <sz val="12"/>
        <color rgb="FF2B2B68"/>
        <name val="Lato light"/>
        <scheme val="none"/>
      </font>
      <numFmt numFmtId="164" formatCode="#,##0.00000000"/>
    </dxf>
    <dxf>
      <font>
        <strike val="0"/>
        <outline val="0"/>
        <shadow val="0"/>
        <u val="none"/>
        <vertAlign val="baseline"/>
        <sz val="12"/>
        <color rgb="FF2B2B68"/>
        <name val="Lato light"/>
        <scheme val="none"/>
      </font>
    </dxf>
    <dxf>
      <font>
        <strike val="0"/>
        <outline val="0"/>
        <shadow val="0"/>
        <u val="none"/>
        <vertAlign val="baseline"/>
        <sz val="12"/>
        <color rgb="FF2B2B68"/>
        <name val="Lato light"/>
        <scheme val="none"/>
      </font>
    </dxf>
    <dxf>
      <font>
        <b/>
        <i val="0"/>
        <strike val="0"/>
        <condense val="0"/>
        <extend val="0"/>
        <outline val="0"/>
        <shadow val="0"/>
        <u val="none"/>
        <vertAlign val="baseline"/>
        <sz val="12"/>
        <color rgb="FF2B2B68"/>
        <name val="Lato light"/>
        <scheme val="none"/>
      </font>
      <numFmt numFmtId="22" formatCode="mmm\-yy"/>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rgb="FF2B2B68"/>
        <name val="Lato light"/>
        <scheme val="none"/>
      </font>
    </dxf>
    <dxf>
      <font>
        <b/>
        <i val="0"/>
        <strike val="0"/>
        <condense val="0"/>
        <extend val="0"/>
        <outline val="0"/>
        <shadow val="0"/>
        <u val="none"/>
        <vertAlign val="baseline"/>
        <sz val="12"/>
        <color theme="0"/>
        <name val="Lato light"/>
        <scheme val="none"/>
      </font>
      <fill>
        <patternFill patternType="solid">
          <fgColor indexed="64"/>
          <bgColor rgb="FF2B2B68"/>
        </patternFill>
      </fill>
      <alignment horizontal="general" vertical="top" textRotation="0" wrapText="1" indent="0" justifyLastLine="0" shrinkToFit="0" readingOrder="0"/>
    </dxf>
  </dxfs>
  <tableStyles count="0" defaultTableStyle="TableStyleMedium2" defaultPivotStyle="PivotStyleLight16"/>
  <colors>
    <mruColors>
      <color rgb="FF2B2B68"/>
      <color rgb="FFB2D8D5"/>
      <color rgb="FFEBEDED"/>
      <color rgb="FFCCFFCC"/>
      <color rgb="FF74B2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243841</xdr:colOff>
      <xdr:row>0</xdr:row>
      <xdr:rowOff>0</xdr:rowOff>
    </xdr:from>
    <xdr:to>
      <xdr:col>1</xdr:col>
      <xdr:colOff>1043941</xdr:colOff>
      <xdr:row>4</xdr:row>
      <xdr:rowOff>154120</xdr:rowOff>
    </xdr:to>
    <xdr:pic>
      <xdr:nvPicPr>
        <xdr:cNvPr id="3" name="Picture 2">
          <a:extLst>
            <a:ext uri="{FF2B5EF4-FFF2-40B4-BE49-F238E27FC236}">
              <a16:creationId xmlns:a16="http://schemas.microsoft.com/office/drawing/2014/main" id="{D69C820F-B544-529B-5C28-7908BA5976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841" y="0"/>
          <a:ext cx="1455420" cy="1205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DEDE800-F2C6-46D4-B69E-D9E638DAB39E}" name="Table1" displayName="Table1" ref="A23:H35" totalsRowShown="0" headerRowDxfId="11" dataDxfId="10" tableBorderDxfId="9">
  <autoFilter ref="A23:H35" xr:uid="{7DEDE800-F2C6-46D4-B69E-D9E638DAB39E}"/>
  <tableColumns count="8">
    <tableColumn id="1" xr3:uid="{A6DA7102-5B45-40FD-9379-37F5A7410D29}" name="Month" dataDxfId="8"/>
    <tableColumn id="2" xr3:uid="{423684B1-F5B9-4D3D-8288-BB12AAA99D9B}" name="(a) Number of  non-seasonal employees with at least 120 paid US hours_x000a_(excluding those with military coverage)" dataDxfId="7"/>
    <tableColumn id="3" xr3:uid="{B113160F-3CC7-4B6B-9518-DA64AE8D28FB}" name="(b) Number of seasonal employees with at least 120 paid US hours_x000a_(excluding those with military coverage)" dataDxfId="6"/>
    <tableColumn id="4" xr3:uid="{58155AFB-3C32-4BE6-8CCC-C5F7FA351E27}" name="(c) Total paid US hours for all other non-seasonal employees_x000a_(excluding those with military coverage)" dataDxfId="5"/>
    <tableColumn id="5" xr3:uid="{42AEAE35-D47A-48E0-8D4F-FF6136D6721B}" name="(d) Total paid US hours for all other seasonal employees_x000a_(excluding those with military coverage)" dataDxfId="4"/>
    <tableColumn id="6" xr3:uid="{446665FD-0EB7-4259-8D7A-F2DEDAFE7D9A}" name="(e) Total FT and FTEs_x000a__x000a_Columns a+b+_x000a_(c+d)/120, rounded to hundredths" dataDxfId="3">
      <calculatedColumnFormula>SUM(B24:C24,ROUND(SUM(D24:E24)/120,2))</calculatedColumnFormula>
    </tableColumn>
    <tableColumn id="8" xr3:uid="{C1978E6F-1F11-4CC8-9D08-145307C9EE31}" name="(f) If employer reached 50 for 4 or fewer months, was it only because of seasonal?_x000a_Below we evaluate whether each of the four or fewer months that reached 50 was solely due to seasonal" dataDxfId="2">
      <calculatedColumnFormula>IF(COUNTIF($F$24:$F$35,"&gt;=50")&gt;4,"N/A",IF(F24&lt;50,"",SUM(B24,ROUND(D24/120,2))))</calculatedColumnFormula>
    </tableColumn>
    <tableColumn id="7" xr3:uid="{79150D2B-C601-4A7F-869C-DCC695E44D19}" name="(g) If employer reached 50 for 4 or fewer months, what are monthly counts without seasonal?_x000a_a + (c÷120, rounded to hundredths)" dataDxfId="1">
      <calculatedColumnFormula>IF(G24="N/A","N/A",IF(COUNTIF($G$24:$G35,"&gt;=50")&gt;0,"N/A",SUM(B24,ROUND(D24/120,2))))</calculatedColumnFormula>
    </tableColumn>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rs.gov/affordable-care-act/employers/determining-if-an-employer-is-an-applicable-large-employer" TargetMode="External"/><Relationship Id="rId3" Type="http://schemas.openxmlformats.org/officeDocument/2006/relationships/hyperlink" Target="https://www.federalregister.gov/d/2014-03082/h-21" TargetMode="External"/><Relationship Id="rId7" Type="http://schemas.openxmlformats.org/officeDocument/2006/relationships/hyperlink" Target="https://www.federalregister.gov/d/2014-03082/h-21" TargetMode="External"/><Relationship Id="rId2" Type="http://schemas.openxmlformats.org/officeDocument/2006/relationships/hyperlink" Target="https://www.federalregister.gov/d/2014-03082/h-22" TargetMode="External"/><Relationship Id="rId1" Type="http://schemas.openxmlformats.org/officeDocument/2006/relationships/hyperlink" Target="https://www.irs.gov/affordable-care-act/employers/determining-if-an-employer-is-an-applicable-large-employer" TargetMode="External"/><Relationship Id="rId6" Type="http://schemas.openxmlformats.org/officeDocument/2006/relationships/hyperlink" Target="https://www.federalregister.gov/d/2014-03082/h-25" TargetMode="External"/><Relationship Id="rId11" Type="http://schemas.openxmlformats.org/officeDocument/2006/relationships/table" Target="../tables/table1.xml"/><Relationship Id="rId5" Type="http://schemas.openxmlformats.org/officeDocument/2006/relationships/hyperlink" Target="https://www.federalregister.gov/d/2014-03082/h-25" TargetMode="External"/><Relationship Id="rId10" Type="http://schemas.openxmlformats.org/officeDocument/2006/relationships/drawing" Target="../drawings/drawing1.xml"/><Relationship Id="rId4" Type="http://schemas.openxmlformats.org/officeDocument/2006/relationships/hyperlink" Target="https://www.federalregister.gov/d/2014-03082/h-22"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B32D8-8405-430B-A117-C8ED58D0AA2F}">
  <sheetPr>
    <pageSetUpPr fitToPage="1"/>
  </sheetPr>
  <dimension ref="A1:H36"/>
  <sheetViews>
    <sheetView tabSelected="1" topLeftCell="A7" workbookViewId="0">
      <selection activeCell="E7" sqref="E7"/>
    </sheetView>
  </sheetViews>
  <sheetFormatPr defaultRowHeight="16.8"/>
  <cols>
    <col min="1" max="1" width="9.5546875" style="1" bestFit="1" customWidth="1"/>
    <col min="2" max="6" width="20.77734375" style="1" customWidth="1"/>
    <col min="7" max="7" width="31.77734375" style="1" customWidth="1"/>
    <col min="8" max="8" width="28.77734375" style="1" customWidth="1"/>
    <col min="9" max="16384" width="8.88671875" style="1"/>
  </cols>
  <sheetData>
    <row r="1" spans="1:8">
      <c r="A1" s="36"/>
      <c r="B1" s="34"/>
      <c r="C1" s="34"/>
      <c r="D1" s="34"/>
      <c r="E1" s="34"/>
      <c r="F1" s="34"/>
      <c r="G1" s="34"/>
      <c r="H1" s="35"/>
    </row>
    <row r="2" spans="1:8" ht="18" customHeight="1">
      <c r="A2" s="39"/>
      <c r="B2" s="40"/>
      <c r="C2" s="40"/>
      <c r="D2" s="40"/>
      <c r="E2" s="40"/>
      <c r="F2" s="40"/>
      <c r="G2" s="40"/>
      <c r="H2" s="41"/>
    </row>
    <row r="3" spans="1:8" ht="22.8" customHeight="1">
      <c r="A3" s="39" t="s">
        <v>12</v>
      </c>
      <c r="B3" s="40"/>
      <c r="C3" s="40"/>
      <c r="D3" s="40"/>
      <c r="E3" s="40"/>
      <c r="F3" s="40"/>
      <c r="G3" s="40"/>
      <c r="H3" s="41"/>
    </row>
    <row r="4" spans="1:8" ht="25.2">
      <c r="A4" s="39"/>
      <c r="B4" s="40"/>
      <c r="C4" s="40"/>
      <c r="D4" s="40"/>
      <c r="E4" s="40"/>
      <c r="F4" s="40"/>
      <c r="G4" s="40"/>
      <c r="H4" s="41"/>
    </row>
    <row r="5" spans="1:8" ht="22.2">
      <c r="A5" s="7"/>
      <c r="B5" s="3" t="s">
        <v>13</v>
      </c>
      <c r="C5" s="4"/>
      <c r="D5" s="4"/>
      <c r="E5" s="32" t="s">
        <v>4</v>
      </c>
      <c r="F5" s="33"/>
      <c r="G5" s="33"/>
      <c r="H5" s="8"/>
    </row>
    <row r="6" spans="1:8" ht="22.2">
      <c r="A6" s="7"/>
      <c r="B6" s="3" t="s">
        <v>14</v>
      </c>
      <c r="C6" s="4"/>
      <c r="D6" s="4"/>
      <c r="E6" s="30">
        <v>2025</v>
      </c>
      <c r="F6" s="4"/>
      <c r="G6" s="4"/>
      <c r="H6" s="8"/>
    </row>
    <row r="7" spans="1:8" ht="22.8" thickBot="1">
      <c r="A7" s="9"/>
      <c r="B7" s="10" t="s">
        <v>15</v>
      </c>
      <c r="C7" s="11"/>
      <c r="D7" s="11"/>
      <c r="E7" s="31">
        <f>E6-1</f>
        <v>2024</v>
      </c>
      <c r="F7" s="11"/>
      <c r="G7" s="11"/>
      <c r="H7" s="12"/>
    </row>
    <row r="8" spans="1:8" ht="17.399999999999999" thickBot="1"/>
    <row r="9" spans="1:8" ht="65.400000000000006" customHeight="1" thickBot="1">
      <c r="A9" s="50" t="s">
        <v>16</v>
      </c>
      <c r="B9" s="51"/>
      <c r="C9" s="51"/>
      <c r="D9" s="51"/>
      <c r="E9" s="51"/>
      <c r="F9" s="51"/>
      <c r="G9" s="51"/>
      <c r="H9" s="52"/>
    </row>
    <row r="10" spans="1:8" ht="22.8" customHeight="1" thickBot="1">
      <c r="A10" s="2"/>
    </row>
    <row r="11" spans="1:8" ht="31.2" customHeight="1">
      <c r="A11" s="45" t="s">
        <v>1</v>
      </c>
      <c r="B11" s="46"/>
      <c r="C11" s="46"/>
      <c r="D11" s="46"/>
      <c r="E11" s="46"/>
      <c r="F11" s="46"/>
      <c r="G11" s="46"/>
      <c r="H11" s="47"/>
    </row>
    <row r="12" spans="1:8" ht="20.399999999999999" customHeight="1">
      <c r="A12" s="13"/>
      <c r="B12" s="48" t="s">
        <v>8</v>
      </c>
      <c r="C12" s="48"/>
      <c r="D12" s="48"/>
      <c r="E12" s="48"/>
      <c r="F12" s="48"/>
      <c r="G12" s="48"/>
      <c r="H12" s="49"/>
    </row>
    <row r="13" spans="1:8" ht="57.6" customHeight="1">
      <c r="A13" s="42"/>
      <c r="B13" s="53" t="s">
        <v>5</v>
      </c>
      <c r="C13" s="53"/>
      <c r="D13" s="53"/>
      <c r="E13" s="53"/>
      <c r="F13" s="53"/>
      <c r="G13" s="53"/>
      <c r="H13" s="54"/>
    </row>
    <row r="14" spans="1:8" ht="23.4" customHeight="1">
      <c r="A14" s="42"/>
      <c r="B14" s="61" t="s">
        <v>10</v>
      </c>
      <c r="C14" s="61"/>
      <c r="D14" s="61"/>
      <c r="E14" s="61"/>
      <c r="F14" s="61"/>
      <c r="G14" s="61"/>
      <c r="H14" s="62"/>
    </row>
    <row r="15" spans="1:8" ht="47.4" customHeight="1">
      <c r="A15" s="13"/>
      <c r="B15" s="55" t="s">
        <v>24</v>
      </c>
      <c r="C15" s="55"/>
      <c r="D15" s="55"/>
      <c r="E15" s="55"/>
      <c r="F15" s="55"/>
      <c r="G15" s="55"/>
      <c r="H15" s="56"/>
    </row>
    <row r="16" spans="1:8" ht="45.6" customHeight="1">
      <c r="A16" s="14"/>
      <c r="B16" s="53" t="s">
        <v>0</v>
      </c>
      <c r="C16" s="53"/>
      <c r="D16" s="53"/>
      <c r="E16" s="53"/>
      <c r="F16" s="53"/>
      <c r="G16" s="53"/>
      <c r="H16" s="54"/>
    </row>
    <row r="17" spans="1:8" ht="45" customHeight="1">
      <c r="A17" s="43"/>
      <c r="B17" s="57" t="s">
        <v>6</v>
      </c>
      <c r="C17" s="57"/>
      <c r="D17" s="57"/>
      <c r="E17" s="57"/>
      <c r="F17" s="57"/>
      <c r="G17" s="57"/>
      <c r="H17" s="58"/>
    </row>
    <row r="18" spans="1:8" ht="24" customHeight="1">
      <c r="A18" s="43"/>
      <c r="B18" s="63" t="s">
        <v>9</v>
      </c>
      <c r="C18" s="63"/>
      <c r="D18" s="63"/>
      <c r="E18" s="63"/>
      <c r="F18" s="63"/>
      <c r="G18" s="63"/>
      <c r="H18" s="64"/>
    </row>
    <row r="19" spans="1:8" ht="41.4" customHeight="1">
      <c r="A19" s="44"/>
      <c r="B19" s="53" t="s">
        <v>7</v>
      </c>
      <c r="C19" s="53"/>
      <c r="D19" s="53"/>
      <c r="E19" s="53"/>
      <c r="F19" s="53"/>
      <c r="G19" s="53"/>
      <c r="H19" s="54"/>
    </row>
    <row r="20" spans="1:8" ht="25.2" customHeight="1">
      <c r="A20" s="44"/>
      <c r="B20" s="65" t="s">
        <v>11</v>
      </c>
      <c r="C20" s="65"/>
      <c r="D20" s="65"/>
      <c r="E20" s="65"/>
      <c r="F20" s="65"/>
      <c r="G20" s="65"/>
      <c r="H20" s="66"/>
    </row>
    <row r="21" spans="1:8" ht="45.6" customHeight="1" thickBot="1">
      <c r="A21" s="15"/>
      <c r="B21" s="59" t="s">
        <v>2</v>
      </c>
      <c r="C21" s="59"/>
      <c r="D21" s="59"/>
      <c r="E21" s="59"/>
      <c r="F21" s="59"/>
      <c r="G21" s="59"/>
      <c r="H21" s="60"/>
    </row>
    <row r="22" spans="1:8" ht="18.600000000000001">
      <c r="A22" s="5"/>
      <c r="B22" s="5"/>
      <c r="C22" s="5"/>
      <c r="D22" s="5"/>
      <c r="E22" s="5"/>
      <c r="F22" s="5"/>
      <c r="G22" s="5"/>
      <c r="H22" s="5"/>
    </row>
    <row r="23" spans="1:8" ht="130.19999999999999">
      <c r="A23" s="37" t="s">
        <v>3</v>
      </c>
      <c r="B23" s="38" t="s">
        <v>23</v>
      </c>
      <c r="C23" s="38" t="s">
        <v>17</v>
      </c>
      <c r="D23" s="38" t="s">
        <v>18</v>
      </c>
      <c r="E23" s="38" t="s">
        <v>19</v>
      </c>
      <c r="F23" s="38" t="s">
        <v>20</v>
      </c>
      <c r="G23" s="38" t="s">
        <v>21</v>
      </c>
      <c r="H23" s="38" t="s">
        <v>22</v>
      </c>
    </row>
    <row r="24" spans="1:8" ht="18.600000000000001">
      <c r="A24" s="18">
        <f>DATE($E$7,1,1)</f>
        <v>45292</v>
      </c>
      <c r="B24" s="19">
        <v>38</v>
      </c>
      <c r="C24" s="19">
        <v>0</v>
      </c>
      <c r="D24" s="20">
        <v>1200</v>
      </c>
      <c r="E24" s="20">
        <v>120</v>
      </c>
      <c r="F24" s="21">
        <f>SUM(B24:C24,ROUND(SUM(D24:E24)/120,2))</f>
        <v>49</v>
      </c>
      <c r="G24" s="22" t="str">
        <f>IF(COUNTIF($F$24:$F$35,"&gt;=50")&gt;4,"N/A",IF(F24&lt;50,"",SUM(B24,ROUND(D24/120,2))))</f>
        <v/>
      </c>
      <c r="H24" s="22">
        <f>IF(G24="N/A","N/A",IF(COUNTIF($G$24:$G35,"&gt;=50")&gt;0,"N/A",SUM(B24,ROUND(D24/120,2))))</f>
        <v>48</v>
      </c>
    </row>
    <row r="25" spans="1:8" ht="18.600000000000001">
      <c r="A25" s="23">
        <f>DATE($E$7,2,1)</f>
        <v>45323</v>
      </c>
      <c r="B25" s="6">
        <v>38</v>
      </c>
      <c r="C25" s="6">
        <v>0</v>
      </c>
      <c r="D25" s="24">
        <v>1220</v>
      </c>
      <c r="E25" s="24">
        <v>130</v>
      </c>
      <c r="F25" s="25">
        <f t="shared" ref="F25:F35" si="0">SUM(B25:C25,ROUND(SUM(D25:E25)/120,2))</f>
        <v>49.25</v>
      </c>
      <c r="G25" s="26" t="str">
        <f t="shared" ref="G25:G35" si="1">IF(COUNTIF($F$24:$F$35,"&gt;=50")&gt;4,"N/A",IF(F25&lt;50,"",SUM(B25,ROUND(D25/120,2))))</f>
        <v/>
      </c>
      <c r="H25" s="26">
        <f>IF(G25="N/A","N/A",IF(COUNTIF($G$24:$G36,"&gt;=50")&gt;0,"N/A",SUM(B25,ROUND(D25/120,2))))</f>
        <v>48.17</v>
      </c>
    </row>
    <row r="26" spans="1:8" ht="18.600000000000001">
      <c r="A26" s="18">
        <f>DATE($E$7,3,1)</f>
        <v>45352</v>
      </c>
      <c r="B26" s="19">
        <v>38</v>
      </c>
      <c r="C26" s="19">
        <v>0</v>
      </c>
      <c r="D26" s="20">
        <v>1240</v>
      </c>
      <c r="E26" s="20">
        <v>140</v>
      </c>
      <c r="F26" s="21">
        <f t="shared" si="0"/>
        <v>49.5</v>
      </c>
      <c r="G26" s="22" t="str">
        <f t="shared" si="1"/>
        <v/>
      </c>
      <c r="H26" s="22">
        <f>IF(G26="N/A","N/A",IF(COUNTIF($G$24:$G37,"&gt;=50")&gt;0,"N/A",SUM(B26,ROUND(D26/120,2))))</f>
        <v>48.33</v>
      </c>
    </row>
    <row r="27" spans="1:8" ht="18.600000000000001">
      <c r="A27" s="23">
        <f>DATE($E$7,4,1)</f>
        <v>45383</v>
      </c>
      <c r="B27" s="6">
        <v>38</v>
      </c>
      <c r="C27" s="6">
        <v>0</v>
      </c>
      <c r="D27" s="24">
        <v>1240</v>
      </c>
      <c r="E27" s="24">
        <v>150</v>
      </c>
      <c r="F27" s="25">
        <f t="shared" si="0"/>
        <v>49.58</v>
      </c>
      <c r="G27" s="26" t="str">
        <f t="shared" si="1"/>
        <v/>
      </c>
      <c r="H27" s="26">
        <f>IF(G27="N/A","N/A",IF(COUNTIF($G$24:$G38,"&gt;=50")&gt;0,"N/A",SUM(B27,ROUND(D27/120,2))))</f>
        <v>48.33</v>
      </c>
    </row>
    <row r="28" spans="1:8" ht="18.600000000000001">
      <c r="A28" s="18">
        <f>DATE($E$7,5,1)</f>
        <v>45413</v>
      </c>
      <c r="B28" s="19">
        <v>38</v>
      </c>
      <c r="C28" s="19">
        <v>5</v>
      </c>
      <c r="D28" s="20">
        <v>1220</v>
      </c>
      <c r="E28" s="20">
        <v>160</v>
      </c>
      <c r="F28" s="27">
        <f t="shared" si="0"/>
        <v>54.5</v>
      </c>
      <c r="G28" s="22">
        <f t="shared" si="1"/>
        <v>48.17</v>
      </c>
      <c r="H28" s="22">
        <f>IF(G28="N/A","N/A",IF(COUNTIF($G$24:$G39,"&gt;=50")&gt;0,"N/A",SUM(B28,ROUND(D28/120,2))))</f>
        <v>48.17</v>
      </c>
    </row>
    <row r="29" spans="1:8" ht="18.600000000000001">
      <c r="A29" s="23">
        <f>DATE($E$7,6,1)</f>
        <v>45444</v>
      </c>
      <c r="B29" s="6">
        <v>38</v>
      </c>
      <c r="C29" s="6">
        <v>5</v>
      </c>
      <c r="D29" s="24">
        <v>1200</v>
      </c>
      <c r="E29" s="24">
        <v>300</v>
      </c>
      <c r="F29" s="25">
        <f t="shared" si="0"/>
        <v>55.5</v>
      </c>
      <c r="G29" s="26">
        <f t="shared" si="1"/>
        <v>48</v>
      </c>
      <c r="H29" s="26">
        <f>IF(G29="N/A","N/A",IF(COUNTIF($G$24:$G40,"&gt;=50")&gt;0,"N/A",SUM(B29,ROUND(D29/120,2))))</f>
        <v>48</v>
      </c>
    </row>
    <row r="30" spans="1:8" ht="18.600000000000001">
      <c r="A30" s="18">
        <f>DATE($E$7,7,1)</f>
        <v>45474</v>
      </c>
      <c r="B30" s="19">
        <v>38</v>
      </c>
      <c r="C30" s="19">
        <v>5</v>
      </c>
      <c r="D30" s="20">
        <v>1200</v>
      </c>
      <c r="E30" s="20">
        <v>300</v>
      </c>
      <c r="F30" s="27">
        <f t="shared" si="0"/>
        <v>55.5</v>
      </c>
      <c r="G30" s="22">
        <f t="shared" si="1"/>
        <v>48</v>
      </c>
      <c r="H30" s="22">
        <f>IF(G30="N/A","N/A",IF(COUNTIF($G$24:$G41,"&gt;=50")&gt;0,"N/A",SUM(B30,ROUND(D30/120,2))))</f>
        <v>48</v>
      </c>
    </row>
    <row r="31" spans="1:8" ht="18.600000000000001">
      <c r="A31" s="23">
        <f>DATE($E$7,8,1)</f>
        <v>45505</v>
      </c>
      <c r="B31" s="6">
        <v>38</v>
      </c>
      <c r="C31" s="6">
        <v>5</v>
      </c>
      <c r="D31" s="24">
        <v>1220</v>
      </c>
      <c r="E31" s="24">
        <v>160</v>
      </c>
      <c r="F31" s="25">
        <f t="shared" si="0"/>
        <v>54.5</v>
      </c>
      <c r="G31" s="26">
        <f t="shared" si="1"/>
        <v>48.17</v>
      </c>
      <c r="H31" s="26">
        <f>IF(G31="N/A","N/A",IF(COUNTIF($G$24:$G42,"&gt;=50")&gt;0,"N/A",SUM(B31,ROUND(D31/120,2))))</f>
        <v>48.17</v>
      </c>
    </row>
    <row r="32" spans="1:8" ht="18.600000000000001">
      <c r="A32" s="18">
        <f>DATE($E$7,9,1)</f>
        <v>45536</v>
      </c>
      <c r="B32" s="19">
        <v>38</v>
      </c>
      <c r="C32" s="19">
        <v>0</v>
      </c>
      <c r="D32" s="20">
        <v>1240</v>
      </c>
      <c r="E32" s="20">
        <v>150</v>
      </c>
      <c r="F32" s="27">
        <f t="shared" si="0"/>
        <v>49.58</v>
      </c>
      <c r="G32" s="28" t="str">
        <f t="shared" si="1"/>
        <v/>
      </c>
      <c r="H32" s="28">
        <f>IF(G32="N/A","N/A",IF(COUNTIF($G$24:$G43,"&gt;=50")&gt;0,"N/A",SUM(B32,ROUND(D32/120,2))))</f>
        <v>48.33</v>
      </c>
    </row>
    <row r="33" spans="1:8" ht="18.600000000000001">
      <c r="A33" s="23">
        <f>DATE($E$7,10,1)</f>
        <v>45566</v>
      </c>
      <c r="B33" s="6">
        <v>38</v>
      </c>
      <c r="C33" s="6">
        <v>0</v>
      </c>
      <c r="D33" s="24">
        <v>1220</v>
      </c>
      <c r="E33" s="24">
        <v>140</v>
      </c>
      <c r="F33" s="25">
        <f t="shared" si="0"/>
        <v>49.33</v>
      </c>
      <c r="G33" s="26" t="str">
        <f t="shared" si="1"/>
        <v/>
      </c>
      <c r="H33" s="26">
        <f>IF(G33="N/A","N/A",IF(COUNTIF($G$24:$G44,"&gt;=50")&gt;0,"N/A",SUM(B33,ROUND(D33/120,2))))</f>
        <v>48.17</v>
      </c>
    </row>
    <row r="34" spans="1:8" ht="18.600000000000001">
      <c r="A34" s="18">
        <f>DATE($E$7,11,1)</f>
        <v>45597</v>
      </c>
      <c r="B34" s="19">
        <v>38</v>
      </c>
      <c r="C34" s="19">
        <v>0</v>
      </c>
      <c r="D34" s="20">
        <v>1200</v>
      </c>
      <c r="E34" s="20">
        <v>130</v>
      </c>
      <c r="F34" s="21">
        <f t="shared" si="0"/>
        <v>49.08</v>
      </c>
      <c r="G34" s="22" t="str">
        <f t="shared" si="1"/>
        <v/>
      </c>
      <c r="H34" s="22">
        <f>IF(G34="N/A","N/A",IF(COUNTIF($G$24:$G45,"&gt;=50")&gt;0,"N/A",SUM(B34,ROUND(D34/120,2))))</f>
        <v>48</v>
      </c>
    </row>
    <row r="35" spans="1:8" ht="18.600000000000001">
      <c r="A35" s="23">
        <f>DATE($E$7,12,1)</f>
        <v>45627</v>
      </c>
      <c r="B35" s="6">
        <v>38</v>
      </c>
      <c r="C35" s="6">
        <v>0</v>
      </c>
      <c r="D35" s="24">
        <v>1200</v>
      </c>
      <c r="E35" s="24">
        <v>120</v>
      </c>
      <c r="F35" s="25">
        <f t="shared" si="0"/>
        <v>49</v>
      </c>
      <c r="G35" s="26" t="str">
        <f t="shared" si="1"/>
        <v/>
      </c>
      <c r="H35" s="26">
        <f>IF(G35="N/A","N/A",IF(COUNTIF($G$24:$G46,"&gt;=50")&gt;0,"N/A",SUM(B35,ROUND(D35/120,2))))</f>
        <v>48</v>
      </c>
    </row>
    <row r="36" spans="1:8" ht="18.600000000000001">
      <c r="A36" s="6"/>
      <c r="B36" s="6"/>
      <c r="C36" s="6"/>
      <c r="D36" s="6"/>
      <c r="E36" s="16" t="str">
        <f>"Employer is " &amp; IF(H36&lt;50,"not ",IF(F36&lt;50,"not ",""))&amp;"an ALE for "&amp;E6&amp;":"</f>
        <v>Employer is not an ALE for 2025:</v>
      </c>
      <c r="F36" s="17">
        <f>ROUNDDOWN(AVERAGE(F24:F35),0)</f>
        <v>51</v>
      </c>
      <c r="G36" s="17"/>
      <c r="H36" s="29">
        <f>IF(H35="N/A","",ROUNDDOWN(AVERAGE(H24:H35),0))</f>
        <v>48</v>
      </c>
    </row>
  </sheetData>
  <mergeCells count="18">
    <mergeCell ref="B21:H21"/>
    <mergeCell ref="B14:H14"/>
    <mergeCell ref="B18:H18"/>
    <mergeCell ref="B20:H20"/>
    <mergeCell ref="B19:H19"/>
    <mergeCell ref="A19:A20"/>
    <mergeCell ref="A11:H11"/>
    <mergeCell ref="B12:H12"/>
    <mergeCell ref="A9:H9"/>
    <mergeCell ref="B13:H13"/>
    <mergeCell ref="B15:H15"/>
    <mergeCell ref="B16:H16"/>
    <mergeCell ref="B17:H17"/>
    <mergeCell ref="A2:H2"/>
    <mergeCell ref="A3:H3"/>
    <mergeCell ref="A4:H4"/>
    <mergeCell ref="A13:A14"/>
    <mergeCell ref="A17:A18"/>
  </mergeCells>
  <conditionalFormatting sqref="H36">
    <cfRule type="expression" dxfId="0" priority="1">
      <formula>H36&lt;&gt;""</formula>
    </cfRule>
  </conditionalFormatting>
  <hyperlinks>
    <hyperlink ref="B12" r:id="rId1" display="https://www.irs.gov/affordable-care-act/employers/determining-if-an-employer-is-an-applicable-large-employer" xr:uid="{85BC110E-D526-4594-8460-026EC131C4E6}"/>
    <hyperlink ref="B14" r:id="rId2" display="https://www.federalregister.gov/d/2014-03082/h-22" xr:uid="{64255C32-7503-4287-A11A-05AF7E677C93}"/>
    <hyperlink ref="B20" r:id="rId3" display="https://www.federalregister.gov/d/2014-03082/h-21" xr:uid="{CFA1CC12-4901-43B9-9B18-980DD90C5160}"/>
    <hyperlink ref="B14:H14" r:id="rId4" display="Federal Employer Shared Responsibility_ALE Rules " xr:uid="{1FD02420-15C8-4C6C-8DE9-60EA0EBFBFD3}"/>
    <hyperlink ref="B18" r:id="rId5" display="https://www.federalregister.gov/d/2014-03082/h-25" xr:uid="{F2938F27-D4E6-4C0A-B1C2-9497A8C66EE3}"/>
    <hyperlink ref="B18:H18" r:id="rId6" display="Federal Employer Shared Responsibility_FTE Rules" xr:uid="{CB9927C1-EF13-47F6-B93A-6EF06F55F448}"/>
    <hyperlink ref="B20:H20" r:id="rId7" display="Federal Employer Shared Responsibility_Seasonal Worker Rules" xr:uid="{E4B1F7F9-F66F-4B1C-A1E8-3A8D8AEEDF62}"/>
    <hyperlink ref="B12:H12" r:id="rId8" display="IRS ALE Determination " xr:uid="{1F16519E-974D-4AF1-ACE0-9748BB8CBAEF}"/>
  </hyperlinks>
  <pageMargins left="0.7" right="0.7" top="0.75" bottom="0.75" header="0.3" footer="0.3"/>
  <pageSetup scale="72" orientation="landscape" horizontalDpi="300" verticalDpi="300" r:id="rId9"/>
  <drawing r:id="rId10"/>
  <tableParts count="1">
    <tablePart r:id="rId1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ACA ALE Calculator </vt:lpstr>
      <vt:lpstr>'ACA ALE Calculator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 Rippstein</dc:creator>
  <cp:lastModifiedBy>Holly Soule</cp:lastModifiedBy>
  <cp:lastPrinted>2024-12-03T22:29:16Z</cp:lastPrinted>
  <dcterms:created xsi:type="dcterms:W3CDTF">2024-12-03T15:36:57Z</dcterms:created>
  <dcterms:modified xsi:type="dcterms:W3CDTF">2024-12-12T20:02:16Z</dcterms:modified>
</cp:coreProperties>
</file>